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uello\AppData\Local\Temp\wze708\"/>
    </mc:Choice>
  </mc:AlternateContent>
  <xr:revisionPtr revIDLastSave="0" documentId="13_ncr:1_{3DDD75DF-91DC-47FC-8494-ABC21A376A25}" xr6:coauthVersionLast="47" xr6:coauthVersionMax="47" xr10:uidLastSave="{00000000-0000-0000-0000-000000000000}"/>
  <bookViews>
    <workbookView xWindow="-108" yWindow="-108" windowWidth="23256" windowHeight="12576" activeTab="1" xr2:uid="{DC570886-4A15-40E5-96AF-91222CE231EB}"/>
  </bookViews>
  <sheets>
    <sheet name="Data for Bar Graph (# days)" sheetId="3" r:id="rId1"/>
    <sheet name="Bar Graph (# years)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3" l="1"/>
  <c r="Q5" i="3" s="1"/>
  <c r="K5" i="3" s="1"/>
  <c r="O6" i="3"/>
  <c r="Q6" i="3" s="1"/>
  <c r="K6" i="3" s="1"/>
  <c r="O4" i="3"/>
  <c r="O3" i="3"/>
  <c r="Q3" i="3"/>
  <c r="K3" i="3" s="1"/>
  <c r="M3" i="3" l="1"/>
  <c r="W3" i="3"/>
  <c r="M6" i="3"/>
  <c r="W6" i="3"/>
  <c r="M5" i="3"/>
  <c r="W5" i="3"/>
  <c r="V13" i="3"/>
  <c r="D13" i="3"/>
  <c r="B12" i="4" s="1"/>
  <c r="V12" i="3"/>
  <c r="D12" i="3"/>
  <c r="B11" i="4" s="1"/>
  <c r="V11" i="3"/>
  <c r="J10" i="4" s="1"/>
  <c r="D11" i="3"/>
  <c r="B10" i="4" s="1"/>
  <c r="V10" i="3"/>
  <c r="D10" i="3"/>
  <c r="J11" i="4" l="1"/>
  <c r="K9" i="4"/>
  <c r="J12" i="4"/>
  <c r="K10" i="4"/>
  <c r="B9" i="4"/>
  <c r="J9" i="4"/>
  <c r="C9" i="3" l="1"/>
  <c r="V9" i="3" s="1"/>
  <c r="J8" i="4" s="1"/>
  <c r="D9" i="3" l="1"/>
  <c r="B8" i="4" s="1"/>
  <c r="C8" i="3" l="1"/>
  <c r="V8" i="3" s="1"/>
  <c r="C7" i="3"/>
  <c r="V7" i="3" s="1"/>
  <c r="J6" i="4" s="1"/>
  <c r="R3" i="3"/>
  <c r="R5" i="3"/>
  <c r="H4" i="4"/>
  <c r="H5" i="4"/>
  <c r="H3" i="4"/>
  <c r="L3" i="4"/>
  <c r="G3" i="4" s="1"/>
  <c r="I3" i="4"/>
  <c r="F3" i="4"/>
  <c r="F5" i="4"/>
  <c r="E3" i="4"/>
  <c r="E5" i="4"/>
  <c r="H3" i="3"/>
  <c r="D3" i="4" s="1"/>
  <c r="H5" i="3"/>
  <c r="H6" i="3"/>
  <c r="D5" i="4" s="1"/>
  <c r="D3" i="3"/>
  <c r="B3" i="4" s="1"/>
  <c r="D5" i="3"/>
  <c r="D6" i="3"/>
  <c r="B5" i="4" s="1"/>
  <c r="F5" i="3"/>
  <c r="F6" i="3"/>
  <c r="F3" i="3"/>
  <c r="C3" i="4" l="1"/>
  <c r="D7" i="3"/>
  <c r="B6" i="4" s="1"/>
  <c r="C5" i="4"/>
  <c r="D8" i="3"/>
  <c r="B7" i="4" s="1"/>
  <c r="J7" i="4"/>
  <c r="R6" i="3" l="1"/>
  <c r="S6" i="3" s="1"/>
  <c r="T6" i="3" s="1"/>
  <c r="I5" i="4" s="1"/>
  <c r="L5" i="4" l="1"/>
  <c r="G5" i="4" s="1"/>
  <c r="H4" i="3" l="1"/>
  <c r="D4" i="4" s="1"/>
  <c r="F4" i="3"/>
  <c r="C4" i="4" s="1"/>
  <c r="D4" i="3"/>
  <c r="B4" i="4" s="1"/>
  <c r="Q4" i="3" l="1"/>
  <c r="W4" i="3" l="1"/>
  <c r="K4" i="3"/>
  <c r="E4" i="4" s="1"/>
  <c r="R4" i="3"/>
  <c r="S4" i="3" s="1"/>
  <c r="T4" i="3" s="1"/>
  <c r="I4" i="4" s="1"/>
  <c r="M4" i="3"/>
  <c r="F4" i="4" s="1"/>
  <c r="L4" i="4" l="1"/>
  <c r="G4" i="4" s="1"/>
</calcChain>
</file>

<file path=xl/sharedStrings.xml><?xml version="1.0" encoding="utf-8"?>
<sst xmlns="http://schemas.openxmlformats.org/spreadsheetml/2006/main" count="87" uniqueCount="75">
  <si>
    <t>Patent Number or Exclusivity</t>
  </si>
  <si>
    <t>Earliest Filing Date of earliest patent</t>
  </si>
  <si>
    <t>Earliest non-provisional priority date</t>
  </si>
  <si>
    <r>
      <t xml:space="preserve">Time from first patent earliest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earliest NP filing date of patent (# days)</t>
    </r>
  </si>
  <si>
    <t>Filing date</t>
  </si>
  <si>
    <r>
      <t xml:space="preserve">Earliest NP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application filing date (# days)</t>
    </r>
  </si>
  <si>
    <t>Issue date</t>
  </si>
  <si>
    <t>Filing date to issue date (# days)</t>
  </si>
  <si>
    <t>17- or 20-Year Expiration Date</t>
  </si>
  <si>
    <t>Approval Date</t>
  </si>
  <si>
    <t xml:space="preserve"> Issue date and approval date (zero if issued after approval date) (# days)</t>
  </si>
  <si>
    <t>Expiration Date of Patent Referenced in Terminal Disclaimer (if no terminal disclaimer, link to column O value)</t>
  </si>
  <si>
    <r>
      <t xml:space="preserve">First FDA Approval to Patent Expiration Date if issued pre-approval </t>
    </r>
    <r>
      <rPr>
        <b/>
        <u/>
        <sz val="11"/>
        <rFont val="Calibri"/>
        <family val="2"/>
      </rPr>
      <t>OR</t>
    </r>
    <r>
      <rPr>
        <sz val="11"/>
        <color rgb="FF000000"/>
        <rFont val="Calibri"/>
        <family val="2"/>
      </rPr>
      <t xml:space="preserve"> Issue Date to Expiration date if issued post-approval (# days). "Expiration date" is TD expiration date (Q) if sooner than 17/20-year expiration date (I). Else, use 17/20-year expiration date (I).</t>
    </r>
  </si>
  <si>
    <t>Patent Term Adjustment (# days)</t>
  </si>
  <si>
    <t>PTA-Adjusted Expiration Date (add PTA to 17/20-year expiration date)</t>
  </si>
  <si>
    <t>Patent Term Extension (# days)</t>
  </si>
  <si>
    <t>Terminal Disclaimer Expiration Date (compare expiration of Terminal disclaimer patents)</t>
  </si>
  <si>
    <t>PTE-Adjusted Expiration Date (add PTE to PTA-adjusted expiration date or Terminal Disclaimer expiration date)</t>
  </si>
  <si>
    <t>Expiration of Pediatric Exclusivity (six months after PTE adjusted expiration date (S))</t>
  </si>
  <si>
    <t xml:space="preserve">Pediatric exclusivity in days (# days) </t>
  </si>
  <si>
    <t>FDA Exclusivity Expiration Date</t>
  </si>
  <si>
    <t>FDA Exclusivity Period (difference between approval date and exclusivity expiration date; N/A for patents) (# days)</t>
  </si>
  <si>
    <t>Terminal Disclaimer (N/A if no terminal disclaimer) (# days)</t>
  </si>
  <si>
    <r>
      <t xml:space="preserve"># </t>
    </r>
    <r>
      <rPr>
        <b/>
        <u/>
        <sz val="11"/>
        <color rgb="FF000000"/>
        <rFont val="Calibri"/>
        <family val="2"/>
      </rPr>
      <t>OR</t>
    </r>
    <r>
      <rPr>
        <sz val="11"/>
        <color rgb="FF000000"/>
        <rFont val="Calibri"/>
        <family val="2"/>
      </rPr>
      <t xml:space="preserve"> Name of Exclusivity</t>
    </r>
  </si>
  <si>
    <t>MM/DD/YYYY</t>
  </si>
  <si>
    <t>"=DATEDIF(B2, C2, "D")"</t>
  </si>
  <si>
    <t>"=DATEDIF(C2, E2, "D")"</t>
  </si>
  <si>
    <t>"=DATEDIF(E2, G2, "D")"</t>
  </si>
  <si>
    <t>MM/DD/YYYY OR "=DATE(YYYY, MM, DD)+(#years*365.25)"</t>
  </si>
  <si>
    <t>"=IF(J3&lt;G3, 0, IF(Q3&lt;I3, IF(Q3&lt;J3, (Q3-G3), (J3-G3)), IF(I3&lt;J3, (I3-G3), (J3-G3))))"</t>
  </si>
  <si>
    <t>MM/DD/YYYY (link to PTA/PTE-adjusted expiration date of earlier-filed patent's column O value; if no terminal disclaimer, link to patent's column O value)</t>
  </si>
  <si>
    <t>"=IF(G3&lt;J3, IF(Q3&lt;I3, (Q3-J3), (I3-J3)), IF(Q3&lt;I3, (Q3-G3), (I3-G3)))"</t>
  </si>
  <si>
    <t># (from Public PAIR or PE2E)</t>
  </si>
  <si>
    <t>"=I2+N2"</t>
  </si>
  <si>
    <t># (from PE2E)</t>
  </si>
  <si>
    <t>"=IF(L2&gt;O2, O2, L2)"</t>
  </si>
  <si>
    <t>"=Q2+P2"</t>
  </si>
  <si>
    <t>"=DATE(YEAR(R3),MONTH(R3) +6,DAY(R3))"</t>
  </si>
  <si>
    <t>"=S3-R3"</t>
  </si>
  <si>
    <t>"=DATEDIF(C6, U6, "D")"</t>
  </si>
  <si>
    <t>"=DATEDIF(Q2, O2, "D")"</t>
  </si>
  <si>
    <t>RE41920</t>
  </si>
  <si>
    <t>Indication (Fibromyalgia)</t>
  </si>
  <si>
    <t>Indication (Neuropathic Pain)</t>
  </si>
  <si>
    <t>NCE</t>
  </si>
  <si>
    <t>NPP (Pediatric)</t>
  </si>
  <si>
    <t>M-193</t>
  </si>
  <si>
    <t>PED</t>
  </si>
  <si>
    <t>Patent Number OR Name of Exclusivity</t>
  </si>
  <si>
    <t>Column1 (gap before earliest priority date)</t>
  </si>
  <si>
    <t>Earliest priority date</t>
  </si>
  <si>
    <t>U.S. Patent Application Pending</t>
  </si>
  <si>
    <t>Prior to FDA approval</t>
  </si>
  <si>
    <t>Drug and Patent Approved (market exclusivity)</t>
  </si>
  <si>
    <t xml:space="preserve">Patent Term Adjustment </t>
  </si>
  <si>
    <t>Patent Term Extension</t>
  </si>
  <si>
    <t>FDCA Pediatric Exclusivity (PED)</t>
  </si>
  <si>
    <t>FDCA Exclusivity</t>
  </si>
  <si>
    <t>Terminal Disclaimer</t>
  </si>
  <si>
    <t>#</t>
  </si>
  <si>
    <t>"='Data for bar graph (# days)'!D2/365.25"</t>
  </si>
  <si>
    <t>"='Data for bar graph (# days)'!F2/365.25"</t>
  </si>
  <si>
    <t>"='Data for bar graph (# days)'!H2/365.25"</t>
  </si>
  <si>
    <t>"='Data for bar graph (# days)'!K2/365.25"</t>
  </si>
  <si>
    <t>"='Data for bar graph (# days)'!M2/365.25"</t>
  </si>
  <si>
    <t>"=IF(K2&gt;0, IF(((('Data for bar graph (# days)'!N2-'Data for bar graph (# days)'!W2))/365.25)&gt;0, (('Data for bar graph (# days)'!N2-'Data for bar graph (# days)'!W2))/365.25, 0), ('Data for bar graph (# days)'!N2/365.25))"</t>
  </si>
  <si>
    <t>"='Data for bar graph (# days)'!P2/365.25"</t>
  </si>
  <si>
    <t>"='Data for bar graph (# days)'!T2/365.25"</t>
  </si>
  <si>
    <t>"='Data for bar graph (# days)'!U6/365.25"</t>
  </si>
  <si>
    <t>"='Data for bar graph (# days)'!W5/365.25"</t>
  </si>
  <si>
    <t>5563175 
(treating seizures)</t>
  </si>
  <si>
    <t>6197819 (compound)</t>
  </si>
  <si>
    <t>RE41920 (treating pain)
reissue of 6001876</t>
  </si>
  <si>
    <t>Indication 
(Fibromyalgia)</t>
  </si>
  <si>
    <t>Indication 
(Neuropathic Pain)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</si>
</sst>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name val="Calibri"/>
      <family val="2"/>
    </font>
    <font>
      <sz val="11"/>
      <color rgb="FFFFFFFF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99FF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/>
    <xf numFmtId="2" fontId="0" fillId="0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0" fillId="0" borderId="0" xfId="0" applyFill="1" applyBorder="1"/>
    <xf numFmtId="0" fontId="2" fillId="0" borderId="0" xfId="0" applyFont="1" applyFill="1" applyAlignment="1">
      <alignment horizontal="center"/>
    </xf>
    <xf numFmtId="14" fontId="0" fillId="0" borderId="0" xfId="0" applyNumberFormat="1" applyFill="1"/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5" xfId="0" applyFont="1" applyFill="1" applyBorder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/>
    </xf>
    <xf numFmtId="0" fontId="7" fillId="11" borderId="3" xfId="0" applyFont="1" applyFill="1" applyBorder="1" applyAlignment="1">
      <alignment horizontal="center" vertical="center" wrapText="1"/>
    </xf>
    <xf numFmtId="0" fontId="5" fillId="0" borderId="0" xfId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" fillId="4" borderId="0" xfId="0" applyFont="1" applyFill="1" applyAlignment="1">
      <alignment wrapText="1"/>
    </xf>
    <xf numFmtId="0" fontId="1" fillId="4" borderId="0" xfId="1" applyFont="1" applyFill="1" applyAlignment="1">
      <alignment horizontal="left" vertical="center"/>
    </xf>
    <xf numFmtId="165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wrapText="1"/>
    </xf>
    <xf numFmtId="1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0" fontId="1" fillId="0" borderId="0" xfId="0" applyFont="1" applyFill="1"/>
    <xf numFmtId="2" fontId="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left"/>
    </xf>
    <xf numFmtId="0" fontId="7" fillId="12" borderId="5" xfId="0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165" fontId="1" fillId="4" borderId="0" xfId="0" applyNumberFormat="1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0" fontId="7" fillId="14" borderId="5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3" fillId="16" borderId="2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ysClr val="windowText" lastClr="000000"/>
                </a:solidFill>
              </a:rPr>
              <a:t>Lyrica</a:t>
            </a:r>
            <a:r>
              <a:rPr lang="en-US" sz="1800" b="1" baseline="0">
                <a:solidFill>
                  <a:sysClr val="windowText" lastClr="000000"/>
                </a:solidFill>
              </a:rPr>
              <a:t> Solution </a:t>
            </a:r>
            <a:r>
              <a:rPr lang="en-US" sz="1800" b="1">
                <a:solidFill>
                  <a:sysClr val="windowText" lastClr="000000"/>
                </a:solidFill>
              </a:rPr>
              <a:t>(pregabalin; NDA 22488)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20589583481884"/>
          <c:y val="5.1269665126168942E-2"/>
          <c:w val="0.86840441678296032"/>
          <c:h val="0.8047401343508021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'Bar Graph (# years)'!$B$1</c:f>
              <c:strCache>
                <c:ptCount val="1"/>
                <c:pt idx="0">
                  <c:v>Column1 (gap before earliest priority date)</c:v>
                </c:pt>
              </c:strCache>
            </c:strRef>
          </c:tx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years)'!$B$3:$B$12</c15:sqref>
                  </c15:fullRef>
                </c:ext>
              </c:extLst>
              <c:f>'Bar Graph (# years)'!$B$3:$B$10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6.6338124572210813</c:v>
                </c:pt>
                <c:pt idx="3">
                  <c:v>16.563997262149211</c:v>
                </c:pt>
                <c:pt idx="4">
                  <c:v>21.563312799452429</c:v>
                </c:pt>
                <c:pt idx="5">
                  <c:v>14.091718001368925</c:v>
                </c:pt>
                <c:pt idx="6">
                  <c:v>27.430527036276523</c:v>
                </c:pt>
                <c:pt idx="7">
                  <c:v>26.069815195071868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61F-429C-B648-83080D56F475}"/>
            </c:ext>
          </c:extLst>
        </c:ser>
        <c:ser>
          <c:idx val="1"/>
          <c:order val="1"/>
          <c:tx>
            <c:strRef>
              <c:f>'Bar Graph (# years)'!$C$1</c:f>
              <c:strCache>
                <c:ptCount val="1"/>
                <c:pt idx="0">
                  <c:v>Earliest priority date</c:v>
                </c:pt>
              </c:strCache>
            </c:strRef>
          </c:tx>
          <c:spPr>
            <a:pattFill prst="ltHorz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B1-4B83-8C79-6829AE576D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years)'!$C$3:$C$12</c15:sqref>
                  </c15:fullRef>
                </c:ext>
              </c:extLst>
              <c:f>'Bar Graph (# years)'!$C$3:$C$10</c:f>
              <c:numCache>
                <c:formatCode>0.00</c:formatCode>
                <c:ptCount val="8"/>
                <c:pt idx="0">
                  <c:v>4.3723477070499657</c:v>
                </c:pt>
                <c:pt idx="1">
                  <c:v>4.3696098562628336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1F-429C-B648-83080D56F475}"/>
            </c:ext>
          </c:extLst>
        </c:ser>
        <c:ser>
          <c:idx val="2"/>
          <c:order val="2"/>
          <c:tx>
            <c:strRef>
              <c:f>'Bar Graph (# years)'!$D$1</c:f>
              <c:strCache>
                <c:ptCount val="1"/>
                <c:pt idx="0">
                  <c:v>U.S. Patent Application Pending</c:v>
                </c:pt>
              </c:strCache>
            </c:strRef>
          </c:tx>
          <c:spPr>
            <a:pattFill prst="pct25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years)'!$D$3:$D$12</c15:sqref>
                  </c15:fullRef>
                </c:ext>
              </c:extLst>
              <c:f>'Bar Graph (# years)'!$D$3:$D$10</c:f>
              <c:numCache>
                <c:formatCode>0.00</c:formatCode>
                <c:ptCount val="8"/>
                <c:pt idx="0">
                  <c:v>1.4921286789869952</c:v>
                </c:pt>
                <c:pt idx="1">
                  <c:v>5.9028062970568103</c:v>
                </c:pt>
                <c:pt idx="2">
                  <c:v>2.4120465434633811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61F-429C-B648-83080D56F475}"/>
            </c:ext>
          </c:extLst>
        </c:ser>
        <c:ser>
          <c:idx val="3"/>
          <c:order val="3"/>
          <c:tx>
            <c:strRef>
              <c:f>'Bar Graph (# years)'!$E$1</c:f>
              <c:strCache>
                <c:ptCount val="1"/>
                <c:pt idx="0">
                  <c:v>Prior to FDA approval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years)'!$E$3:$E$12</c15:sqref>
                  </c15:fullRef>
                </c:ext>
              </c:extLst>
              <c:f>'Bar Graph (# years)'!$E$3:$E$10</c:f>
              <c:numCache>
                <c:formatCode>0.00</c:formatCode>
                <c:ptCount val="8"/>
                <c:pt idx="0">
                  <c:v>13.240246406570842</c:v>
                </c:pt>
                <c:pt idx="1">
                  <c:v>8.8323066392881593</c:v>
                </c:pt>
                <c:pt idx="2">
                  <c:v>10.05886379192334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61F-429C-B648-83080D56F475}"/>
            </c:ext>
          </c:extLst>
        </c:ser>
        <c:ser>
          <c:idx val="4"/>
          <c:order val="4"/>
          <c:tx>
            <c:strRef>
              <c:f>'Bar Graph (# years)'!$F$1</c:f>
              <c:strCache>
                <c:ptCount val="1"/>
                <c:pt idx="0">
                  <c:v>Drug and Patent Approved (market exclusivity)</c:v>
                </c:pt>
              </c:strCache>
            </c:strRef>
          </c:tx>
          <c:spPr>
            <a:solidFill>
              <a:srgbClr val="92D05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2"/>
            <c:invertIfNegative val="0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3D9D-4D38-B5BA-9FD57BF3FE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years)'!$F$3:$F$12</c15:sqref>
                  </c15:fullRef>
                </c:ext>
              </c:extLst>
              <c:f>'Bar Graph (# years)'!$F$3:$F$10</c:f>
              <c:numCache>
                <c:formatCode>0.00</c:formatCode>
                <c:ptCount val="8"/>
                <c:pt idx="0">
                  <c:v>3.7590691307323749</c:v>
                </c:pt>
                <c:pt idx="1">
                  <c:v>8.1670088980150588</c:v>
                </c:pt>
                <c:pt idx="2">
                  <c:v>7.529089664613279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61F-429C-B648-83080D56F475}"/>
            </c:ext>
          </c:extLst>
        </c:ser>
        <c:ser>
          <c:idx val="5"/>
          <c:order val="5"/>
          <c:tx>
            <c:strRef>
              <c:f>'Bar Graph (# years)'!$G$1</c:f>
              <c:strCache>
                <c:ptCount val="1"/>
                <c:pt idx="0">
                  <c:v>Patent Term Adjustment </c:v>
                </c:pt>
              </c:strCache>
            </c:strRef>
          </c:tx>
          <c:spPr>
            <a:solidFill>
              <a:srgbClr val="00B0F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years)'!$G$3:$G$12</c15:sqref>
                  </c15:fullRef>
                </c:ext>
              </c:extLst>
              <c:f>'Bar Graph (# years)'!$G$3:$G$10</c:f>
              <c:numCache>
                <c:formatCode>0.000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73-4317-9AFD-8E2C0E0639A0}"/>
            </c:ext>
          </c:extLst>
        </c:ser>
        <c:ser>
          <c:idx val="6"/>
          <c:order val="6"/>
          <c:tx>
            <c:strRef>
              <c:f>'Bar Graph (# years)'!$H$1</c:f>
              <c:strCache>
                <c:ptCount val="1"/>
                <c:pt idx="0">
                  <c:v>Patent Term Extension</c:v>
                </c:pt>
              </c:strCache>
            </c:strRef>
          </c:tx>
          <c:spPr>
            <a:solidFill>
              <a:srgbClr val="CC99FF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D7-4CB6-AD7D-9A49C5467B1E}"/>
                </c:ext>
              </c:extLst>
            </c:dLbl>
            <c:dLbl>
              <c:idx val="1"/>
              <c:layout>
                <c:manualLayout>
                  <c:x val="-1.7406083330184857E-3"/>
                  <c:y val="-4.202315691025058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1A-41D1-8A9B-14FDCAA9AD36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years)'!$H$3:$H$12</c15:sqref>
                  </c15:fullRef>
                </c:ext>
              </c:extLst>
              <c:f>'Bar Graph (# years)'!$H$3:$H$10</c:f>
              <c:numCache>
                <c:formatCode>0.000</c:formatCode>
                <c:ptCount val="8"/>
                <c:pt idx="0">
                  <c:v>0</c:v>
                </c:pt>
                <c:pt idx="1">
                  <c:v>0.82135523613963035</c:v>
                </c:pt>
                <c:pt idx="2">
                  <c:v>1.4592744695414099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73-4317-9AFD-8E2C0E0639A0}"/>
            </c:ext>
          </c:extLst>
        </c:ser>
        <c:ser>
          <c:idx val="7"/>
          <c:order val="7"/>
          <c:tx>
            <c:strRef>
              <c:f>'Bar Graph (# years)'!$I$1</c:f>
              <c:strCache>
                <c:ptCount val="1"/>
                <c:pt idx="0">
                  <c:v>FDCA Pediatric Exclusivity (PED)</c:v>
                </c:pt>
              </c:strCache>
            </c:strRef>
          </c:tx>
          <c:spPr>
            <a:pattFill prst="lgCheck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09-4274-87AA-29969C7DA82F}"/>
                </c:ext>
              </c:extLst>
            </c:dLbl>
            <c:dLbl>
              <c:idx val="1"/>
              <c:layout>
                <c:manualLayout>
                  <c:x val="-2.2477146977578568E-4"/>
                  <c:y val="-4.097257798749289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D7-4CB6-AD7D-9A49C5467B1E}"/>
                </c:ext>
              </c:extLst>
            </c:dLbl>
            <c:dLbl>
              <c:idx val="2"/>
              <c:layout>
                <c:manualLayout>
                  <c:x val="-5.8020277767282863E-4"/>
                  <c:y val="-4.30737358330052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D7-4CB6-AD7D-9A49C5467B1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years)'!$I$3:$I$12</c15:sqref>
                  </c15:fullRef>
                </c:ext>
              </c:extLst>
              <c:f>'Bar Graph (# years)'!$I$3:$I$10</c:f>
              <c:numCache>
                <c:formatCode>0.000</c:formatCode>
                <c:ptCount val="8"/>
                <c:pt idx="0">
                  <c:v>0</c:v>
                </c:pt>
                <c:pt idx="1">
                  <c:v>0.49828884325804246</c:v>
                </c:pt>
                <c:pt idx="2">
                  <c:v>0.49828884325804246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B73-4317-9AFD-8E2C0E0639A0}"/>
            </c:ext>
          </c:extLst>
        </c:ser>
        <c:ser>
          <c:idx val="8"/>
          <c:order val="8"/>
          <c:tx>
            <c:strRef>
              <c:f>'Bar Graph (# years)'!$J$1</c:f>
              <c:strCache>
                <c:ptCount val="1"/>
                <c:pt idx="0">
                  <c:v>FDCA Exclusivity</c:v>
                </c:pt>
              </c:strCache>
            </c:strRef>
          </c:tx>
          <c:spPr>
            <a:pattFill prst="lgCheck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3"/>
              <c:layout>
                <c:manualLayout>
                  <c:x val="5.8020277767282004E-3"/>
                  <c:y val="-3.36185255281993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CD-4B37-9591-088806288258}"/>
                </c:ext>
              </c:extLst>
            </c:dLbl>
            <c:dLbl>
              <c:idx val="4"/>
              <c:layout>
                <c:manualLayout>
                  <c:x val="-5.8020277767299874E-4"/>
                  <c:y val="-3.466910445095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CD-4B37-9591-088806288258}"/>
                </c:ext>
              </c:extLst>
            </c:dLbl>
            <c:dLbl>
              <c:idx val="5"/>
              <c:layout>
                <c:manualLayout>
                  <c:x val="-8.5095424362411151E-17"/>
                  <c:y val="-3.466910445095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CD-4B37-9591-088806288258}"/>
                </c:ext>
              </c:extLst>
            </c:dLbl>
            <c:dLbl>
              <c:idx val="6"/>
              <c:layout>
                <c:manualLayout>
                  <c:x val="7.6953479133348001E-3"/>
                  <c:y val="-3.89732103872377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D-4B37-9591-088806288258}"/>
                </c:ext>
              </c:extLst>
            </c:dLbl>
            <c:dLbl>
              <c:idx val="7"/>
              <c:layout>
                <c:manualLayout>
                  <c:x val="-1.1604055553458275E-3"/>
                  <c:y val="-3.57196833737116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CD-4B37-9591-0888062882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years)'!$J$3:$J$12</c15:sqref>
                  </c15:fullRef>
                </c:ext>
              </c:extLst>
              <c:f>'Bar Graph (# years)'!$J$3:$J$10</c:f>
              <c:numCache>
                <c:formatCode>0.000</c:formatCode>
                <c:ptCount val="8"/>
                <c:pt idx="3" formatCode="0.0">
                  <c:v>3.0006844626967832</c:v>
                </c:pt>
                <c:pt idx="4" formatCode="0.0">
                  <c:v>2.9979466119096507</c:v>
                </c:pt>
                <c:pt idx="5" formatCode="0.0">
                  <c:v>4.9993155373032172</c:v>
                </c:pt>
                <c:pt idx="6" formatCode="0.0">
                  <c:v>3.0006844626967832</c:v>
                </c:pt>
                <c:pt idx="7" formatCode="0.0">
                  <c:v>2.9979466119096507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B73-4317-9AFD-8E2C0E0639A0}"/>
            </c:ext>
          </c:extLst>
        </c:ser>
        <c:ser>
          <c:idx val="10"/>
          <c:order val="9"/>
          <c:tx>
            <c:strRef>
              <c:f>'Bar Graph (# years)'!$K$1</c:f>
              <c:strCache>
                <c:ptCount val="1"/>
                <c:pt idx="0">
                  <c:v>FDCA Pediatric Exclusivity (PED)</c:v>
                </c:pt>
              </c:strCache>
            </c:strRef>
          </c:tx>
          <c:spPr>
            <a:pattFill prst="lgCheck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6"/>
              <c:layout>
                <c:manualLayout>
                  <c:x val="-2.9010138883641431E-3"/>
                  <c:y val="-3.78208412192241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CD-4B37-9591-088806288258}"/>
                </c:ext>
              </c:extLst>
            </c:dLbl>
            <c:dLbl>
              <c:idx val="7"/>
              <c:layout>
                <c:manualLayout>
                  <c:x val="1.5085272219493373E-2"/>
                  <c:y val="-1.0505789227562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D-4B37-9591-0888062882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8"/>
              <c:pt idx="0">
                <c:v>5563175 
(treating seizures)</c:v>
              </c:pt>
              <c:pt idx="1">
                <c:v>6197819 (compound)</c:v>
              </c:pt>
              <c:pt idx="2">
                <c:v>RE41920 (treating pain)
reissue of 6001876</c:v>
              </c:pt>
              <c:pt idx="3">
                <c:v>Indication 
(Fibromyalgia)</c:v>
              </c:pt>
              <c:pt idx="4">
                <c:v>Indication 
(Neuropathic Pain)</c:v>
              </c:pt>
              <c:pt idx="5">
                <c:v>NCE</c:v>
              </c:pt>
              <c:pt idx="6">
                <c:v>NPP (Pediatric)</c:v>
              </c:pt>
              <c:pt idx="7">
                <c:v>M-193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years)'!$K$3:$K$12</c15:sqref>
                  </c15:fullRef>
                </c:ext>
              </c:extLst>
              <c:f>'Bar Graph (# years)'!$K$3:$K$10</c:f>
              <c:numCache>
                <c:formatCode>0.000</c:formatCode>
                <c:ptCount val="8"/>
                <c:pt idx="6" formatCode="0.0">
                  <c:v>0.50102669404517453</c:v>
                </c:pt>
                <c:pt idx="7" formatCode="0.0">
                  <c:v>0.50376454483230659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D-4D38-B5BA-9FD57BF3FEED}"/>
            </c:ext>
          </c:extLst>
        </c:ser>
        <c:ser>
          <c:idx val="9"/>
          <c:order val="10"/>
          <c:tx>
            <c:strRef>
              <c:f>'Bar Graph (# years)'!$L$1</c:f>
              <c:strCache>
                <c:ptCount val="1"/>
                <c:pt idx="0">
                  <c:v>Terminal Disclaimer</c:v>
                </c:pt>
              </c:strCache>
            </c:strRef>
          </c:tx>
          <c:spPr>
            <a:pattFill prst="pct70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years)'!$A$3:$A$12</c15:sqref>
                  </c15:fullRef>
                </c:ext>
              </c:extLst>
              <c:f>'Bar Graph (# years)'!$A$3:$A$10</c:f>
              <c:strCache>
                <c:ptCount val="8"/>
                <c:pt idx="0">
                  <c:v>5563175 
(treating seizures)</c:v>
                </c:pt>
                <c:pt idx="1">
                  <c:v>6197819 (compound)</c:v>
                </c:pt>
                <c:pt idx="2">
                  <c:v>RE41920 (treating pain)
reissue of 6001876</c:v>
                </c:pt>
                <c:pt idx="3">
                  <c:v>Indication 
(Fibromyalgia)</c:v>
                </c:pt>
                <c:pt idx="4">
                  <c:v>Indication 
(Neuropathic Pain)</c:v>
                </c:pt>
                <c:pt idx="5">
                  <c:v>NCE</c:v>
                </c:pt>
                <c:pt idx="6">
                  <c:v>NPP (Pediatric)</c:v>
                </c:pt>
                <c:pt idx="7">
                  <c:v>M-193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years)'!$L$3:$L$12</c15:sqref>
                  </c15:fullRef>
                </c:ext>
              </c:extLst>
              <c:f>'Bar Graph (# years)'!$L$3:$L$10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B73-4317-9AFD-8E2C0E063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977983256"/>
        <c:axId val="977978664"/>
      </c:barChart>
      <c:catAx>
        <c:axId val="977983256"/>
        <c:scaling>
          <c:orientation val="minMax"/>
        </c:scaling>
        <c:delete val="0"/>
        <c:axPos val="l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Patents or Exclusivities</a:t>
                </a:r>
              </a:p>
            </c:rich>
          </c:tx>
          <c:layout>
            <c:manualLayout>
              <c:xMode val="edge"/>
              <c:yMode val="edge"/>
              <c:x val="2.5873221216041399E-3"/>
              <c:y val="0.34103567132077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78664"/>
        <c:crosses val="autoZero"/>
        <c:auto val="1"/>
        <c:lblAlgn val="ctr"/>
        <c:lblOffset val="100"/>
        <c:noMultiLvlLbl val="0"/>
      </c:catAx>
      <c:valAx>
        <c:axId val="97797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5.3693838141425018E-2"/>
              <c:y val="0.88233502853266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967938596937996E-2"/>
          <c:y val="0.93724376266747667"/>
          <c:w val="0.94032061403062006"/>
          <c:h val="6.2756237332523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 sz="1100" baseline="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18</xdr:row>
      <xdr:rowOff>165099</xdr:rowOff>
    </xdr:from>
    <xdr:to>
      <xdr:col>11</xdr:col>
      <xdr:colOff>1206501</xdr:colOff>
      <xdr:row>65</xdr:row>
      <xdr:rowOff>63500</xdr:rowOff>
    </xdr:to>
    <xdr:graphicFrame macro="">
      <xdr:nvGraphicFramePr>
        <xdr:cNvPr id="2" name="Chart 1" descr="LYRICA solution was approved on January 4, 2010. Generics were launched on July 23, 2019, shortly after the expiration of the latest-expiring patent covering the pregabalin compound. Thus, the NDA applicant enjoyed a little more than nine years of market exclusivity for the drug product available in a solution during the period from FDA approval to the date of generic launch.&#10;USPTO identified three patents and five exclusivities listed in the Orange Book between 2005 and 2018. The exclusivities included one five-year NCE exclusivity, and several three-year NCI exclusivities, including two new indications, a new patient population, and an update to the label for treating adolescents with fibromyalgia (M-196). One patent covers the drug compound, one patent covers treating seizures, and one patent covers treating pain.&#10;" title="LYRICA solution (pregabalin; NDA 22488)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449987</xdr:colOff>
      <xdr:row>38</xdr:row>
      <xdr:rowOff>28803</xdr:rowOff>
    </xdr:from>
    <xdr:to>
      <xdr:col>44</xdr:col>
      <xdr:colOff>449987</xdr:colOff>
      <xdr:row>91</xdr:row>
      <xdr:rowOff>51405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9611344" y="9757910"/>
          <a:ext cx="0" cy="10119102"/>
        </a:xfrm>
        <a:prstGeom prst="line">
          <a:avLst/>
        </a:prstGeom>
        <a:ln w="28575">
          <a:solidFill>
            <a:srgbClr val="7030A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449986</xdr:colOff>
      <xdr:row>45</xdr:row>
      <xdr:rowOff>28803</xdr:rowOff>
    </xdr:from>
    <xdr:to>
      <xdr:col>43</xdr:col>
      <xdr:colOff>449986</xdr:colOff>
      <xdr:row>98</xdr:row>
      <xdr:rowOff>51405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38999022" y="11091410"/>
          <a:ext cx="0" cy="10119102"/>
        </a:xfrm>
        <a:prstGeom prst="line">
          <a:avLst/>
        </a:prstGeom>
        <a:ln w="28575">
          <a:solidFill>
            <a:srgbClr val="7030A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449986</xdr:colOff>
      <xdr:row>40</xdr:row>
      <xdr:rowOff>28803</xdr:rowOff>
    </xdr:from>
    <xdr:to>
      <xdr:col>43</xdr:col>
      <xdr:colOff>449986</xdr:colOff>
      <xdr:row>93</xdr:row>
      <xdr:rowOff>51405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38999022" y="10138910"/>
          <a:ext cx="0" cy="10119102"/>
        </a:xfrm>
        <a:prstGeom prst="line">
          <a:avLst/>
        </a:prstGeom>
        <a:ln w="28575">
          <a:solidFill>
            <a:srgbClr val="7030A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71</xdr:col>
      <xdr:colOff>287651</xdr:colOff>
      <xdr:row>42</xdr:row>
      <xdr:rowOff>57606</xdr:rowOff>
    </xdr:from>
    <xdr:to>
      <xdr:col>71</xdr:col>
      <xdr:colOff>287651</xdr:colOff>
      <xdr:row>95</xdr:row>
      <xdr:rowOff>80208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55981687" y="10548713"/>
          <a:ext cx="0" cy="10119102"/>
        </a:xfrm>
        <a:prstGeom prst="line">
          <a:avLst/>
        </a:prstGeom>
        <a:ln w="28575">
          <a:solidFill>
            <a:srgbClr val="7030A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449986</xdr:colOff>
      <xdr:row>21</xdr:row>
      <xdr:rowOff>28803</xdr:rowOff>
    </xdr:from>
    <xdr:to>
      <xdr:col>45</xdr:col>
      <xdr:colOff>449986</xdr:colOff>
      <xdr:row>74</xdr:row>
      <xdr:rowOff>51405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40223665" y="6519410"/>
          <a:ext cx="0" cy="10119102"/>
        </a:xfrm>
        <a:prstGeom prst="line">
          <a:avLst/>
        </a:prstGeom>
        <a:ln w="28575">
          <a:solidFill>
            <a:srgbClr val="7030A0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0.05052</cdr:x>
      <cdr:y>0.88953</cdr:y>
    </cdr:from>
    <cdr:to>
      <cdr:x>1</cdr:x>
      <cdr:y>0.92683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5140F4-1933-4969-963F-80C4A27CD398}"/>
            </a:ext>
          </a:extLst>
        </cdr:cNvPr>
        <cdr:cNvSpPr txBox="1"/>
      </cdr:nvSpPr>
      <cdr:spPr>
        <a:xfrm xmlns:a="http://schemas.openxmlformats.org/drawingml/2006/main">
          <a:off x="991920" y="7874001"/>
          <a:ext cx="18642280" cy="330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/>
            <a:t>                </a:t>
          </a:r>
          <a:r>
            <a:rPr lang="en-US" sz="1400" b="1"/>
            <a:t>11/27/1990</a:t>
          </a:r>
          <a:r>
            <a:rPr lang="en-US" sz="1400" b="1" baseline="0"/>
            <a:t>                                       1</a:t>
          </a:r>
          <a:r>
            <a:rPr lang="en-US" sz="1400" b="1"/>
            <a:t>1/27/1995  </a:t>
          </a:r>
          <a:r>
            <a:rPr lang="en-US" sz="1400" b="1" baseline="0"/>
            <a:t>                                     </a:t>
          </a:r>
          <a:r>
            <a:rPr lang="en-US" sz="1400" b="1"/>
            <a:t>11/27/2000  </a:t>
          </a:r>
          <a:r>
            <a:rPr lang="en-US" sz="1400" b="1" baseline="0"/>
            <a:t>                                    </a:t>
          </a:r>
          <a:r>
            <a:rPr lang="en-US" sz="1400" b="1"/>
            <a:t>11/27/2005  </a:t>
          </a:r>
          <a:r>
            <a:rPr lang="en-US" sz="1400" b="1" baseline="0"/>
            <a:t>                                     11/27/2010                                       11/27/2015                                       11/27/2020                                    11/27/2025      </a:t>
          </a:r>
          <a:endParaRPr lang="en-US" sz="1400" b="1"/>
        </a:p>
      </cdr:txBody>
    </cdr:sp>
  </cdr:relSizeAnchor>
  <cdr:relSizeAnchor xmlns:cdr="http://schemas.openxmlformats.org/drawingml/2006/chartDrawing">
    <cdr:from>
      <cdr:x>0.11345</cdr:x>
      <cdr:y>0.78016</cdr:y>
    </cdr:from>
    <cdr:to>
      <cdr:x>0.17975</cdr:x>
      <cdr:y>0.82641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C340A24-11FF-458E-8038-B784DAC9B5C9}"/>
            </a:ext>
          </a:extLst>
        </cdr:cNvPr>
        <cdr:cNvSpPr txBox="1"/>
      </cdr:nvSpPr>
      <cdr:spPr>
        <a:xfrm xmlns:a="http://schemas.openxmlformats.org/drawingml/2006/main">
          <a:off x="2398461" y="7574404"/>
          <a:ext cx="1401536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0.10959</cdr:x>
      <cdr:y>0.56853</cdr:y>
    </cdr:from>
    <cdr:to>
      <cdr:x>0.21708</cdr:x>
      <cdr:y>0.61478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D86F474A-F0CE-41F8-9B84-BDEBF373A9DE}"/>
            </a:ext>
          </a:extLst>
        </cdr:cNvPr>
        <cdr:cNvSpPr txBox="1"/>
      </cdr:nvSpPr>
      <cdr:spPr>
        <a:xfrm xmlns:a="http://schemas.openxmlformats.org/drawingml/2006/main">
          <a:off x="2316817" y="5519726"/>
          <a:ext cx="2272394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0.11281</cdr:x>
      <cdr:y>0.34428</cdr:y>
    </cdr:from>
    <cdr:to>
      <cdr:x>0.2203</cdr:x>
      <cdr:y>0.39053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13DE7E3-6ED7-42F3-A41F-2C3B5EEBB0FC}"/>
            </a:ext>
          </a:extLst>
        </cdr:cNvPr>
        <cdr:cNvSpPr txBox="1"/>
      </cdr:nvSpPr>
      <cdr:spPr>
        <a:xfrm xmlns:a="http://schemas.openxmlformats.org/drawingml/2006/main">
          <a:off x="2384853" y="3342583"/>
          <a:ext cx="2272394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0.82419</cdr:x>
      <cdr:y>0.03585</cdr:y>
    </cdr:from>
    <cdr:to>
      <cdr:x>0.82419</cdr:x>
      <cdr:y>0.87293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704B0DC9-0210-44CB-BA36-D0AA3C7C0DB9}"/>
            </a:ext>
          </a:extLst>
        </cdr:cNvPr>
        <cdr:cNvCxnSpPr/>
      </cdr:nvCxnSpPr>
      <cdr:spPr>
        <a:xfrm xmlns:a="http://schemas.openxmlformats.org/drawingml/2006/main">
          <a:off x="18040687" y="433413"/>
          <a:ext cx="0" cy="10119102"/>
        </a:xfrm>
        <a:prstGeom xmlns:a="http://schemas.openxmlformats.org/drawingml/2006/main" prst="line">
          <a:avLst/>
        </a:prstGeom>
        <a:ln xmlns:a="http://schemas.openxmlformats.org/drawingml/2006/main" w="28575">
          <a:noFill/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0.74652</cdr:x>
      <cdr:y>0.24298</cdr:y>
    </cdr:from>
    <cdr:to>
      <cdr:x>0.82764</cdr:x>
      <cdr:y>0.30846</cdr:y>
    </cdr:to>
    <cdr:sp macro="" textlink="">
      <cdr:nvSpPr>
        <cdr:cNvPr id="10" name="TextBox 5">
          <a:extLst xmlns:a="http://schemas.openxmlformats.org/drawingml/2006/main">
            <a:ext uri="{FF2B5EF4-FFF2-40B4-BE49-F238E27FC236}">
              <a16:creationId xmlns:a16="http://schemas.microsoft.com/office/drawing/2014/main" id="{BE87C11A-5E3D-4F3B-96EA-684601802FA2}"/>
            </a:ext>
          </a:extLst>
        </cdr:cNvPr>
        <cdr:cNvSpPr txBox="1"/>
      </cdr:nvSpPr>
      <cdr:spPr>
        <a:xfrm xmlns:a="http://schemas.openxmlformats.org/drawingml/2006/main">
          <a:off x="14657330" y="2150861"/>
          <a:ext cx="1592726" cy="579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 cmpd="sng">
          <a:solidFill>
            <a:srgbClr val="7030A0"/>
          </a:solidFill>
          <a:prstDash val="sysDot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 baseline="0">
              <a:solidFill>
                <a:srgbClr val="7030A0"/>
              </a:solidFill>
            </a:rPr>
            <a:t>Generic Launch 7/23/2019</a:t>
          </a:r>
        </a:p>
      </cdr:txBody>
    </cdr:sp>
  </cdr:relSizeAnchor>
  <cdr:relSizeAnchor xmlns:cdr="http://schemas.openxmlformats.org/drawingml/2006/chartDrawing">
    <cdr:from>
      <cdr:x>0.51682</cdr:x>
      <cdr:y>0.05636</cdr:y>
    </cdr:from>
    <cdr:to>
      <cdr:x>0.58537</cdr:x>
      <cdr:y>0.12339</cdr:y>
    </cdr:to>
    <cdr:sp macro="" textlink="">
      <cdr:nvSpPr>
        <cdr:cNvPr id="8" name="TextBox 5">
          <a:extLst xmlns:a="http://schemas.openxmlformats.org/drawingml/2006/main">
            <a:ext uri="{FF2B5EF4-FFF2-40B4-BE49-F238E27FC236}">
              <a16:creationId xmlns:a16="http://schemas.microsoft.com/office/drawing/2014/main" id="{00000000-0008-0000-0500-000006000000}"/>
            </a:ext>
          </a:extLst>
        </cdr:cNvPr>
        <cdr:cNvSpPr txBox="1"/>
      </cdr:nvSpPr>
      <cdr:spPr>
        <a:xfrm xmlns:a="http://schemas.openxmlformats.org/drawingml/2006/main">
          <a:off x="10147300" y="498927"/>
          <a:ext cx="1346052" cy="5932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 cmpd="sng">
          <a:solidFill>
            <a:srgbClr val="00B050"/>
          </a:solidFill>
          <a:prstDash val="sysDot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FDA Approval</a:t>
          </a:r>
        </a:p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1/4/2010</a:t>
          </a:r>
        </a:p>
      </cdr:txBody>
    </cdr:sp>
  </cdr:relSizeAnchor>
  <cdr:relSizeAnchor xmlns:cdr="http://schemas.openxmlformats.org/drawingml/2006/chartDrawing">
    <cdr:from>
      <cdr:x>0.58603</cdr:x>
      <cdr:y>0.05308</cdr:y>
    </cdr:from>
    <cdr:to>
      <cdr:x>0.58658</cdr:x>
      <cdr:y>0.8594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00000000-0008-0000-0500-000004000000}"/>
            </a:ext>
          </a:extLst>
        </cdr:cNvPr>
        <cdr:cNvCxnSpPr/>
      </cdr:nvCxnSpPr>
      <cdr:spPr>
        <a:xfrm xmlns:a="http://schemas.openxmlformats.org/drawingml/2006/main">
          <a:off x="11506199" y="469901"/>
          <a:ext cx="10771" cy="71374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0.8273</cdr:x>
      <cdr:y>0.05165</cdr:y>
    </cdr:from>
    <cdr:to>
      <cdr:x>0.82818</cdr:x>
      <cdr:y>0.86726</cdr:y>
    </cdr:to>
    <cdr:cxnSp macro="">
      <cdr:nvCxnSpPr>
        <cdr:cNvPr id="12" name="Straight Connector 11">
          <a:extLst xmlns:a="http://schemas.openxmlformats.org/drawingml/2006/main">
            <a:ext uri="{FF2B5EF4-FFF2-40B4-BE49-F238E27FC236}">
              <a16:creationId xmlns:a16="http://schemas.microsoft.com/office/drawing/2014/main" id="{49CB7311-9603-4E60-BC0E-D46E5393BC37}"/>
            </a:ext>
          </a:extLst>
        </cdr:cNvPr>
        <cdr:cNvCxnSpPr/>
      </cdr:nvCxnSpPr>
      <cdr:spPr>
        <a:xfrm xmlns:a="http://schemas.openxmlformats.org/drawingml/2006/main">
          <a:off x="16243299" y="457201"/>
          <a:ext cx="17310" cy="7219682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F800-4887-44D3-83E9-027D866E3A7F}">
  <dimension ref="A1:W28"/>
  <sheetViews>
    <sheetView topLeftCell="N1" zoomScale="90" zoomScaleNormal="90" workbookViewId="0">
      <pane ySplit="1" topLeftCell="A2" activePane="bottomLeft" state="frozen"/>
      <selection pane="bottomLeft" activeCell="B23" sqref="B23"/>
    </sheetView>
  </sheetViews>
  <sheetFormatPr defaultRowHeight="14.4" x14ac:dyDescent="0.3"/>
  <cols>
    <col min="1" max="1" width="42.33203125" bestFit="1" customWidth="1"/>
    <col min="2" max="2" width="17.44140625" customWidth="1"/>
    <col min="3" max="3" width="15.88671875" style="1" customWidth="1"/>
    <col min="4" max="4" width="27" customWidth="1"/>
    <col min="5" max="5" width="14.88671875" style="1" customWidth="1"/>
    <col min="6" max="6" width="24.6640625" customWidth="1"/>
    <col min="7" max="7" width="16" style="1" customWidth="1"/>
    <col min="8" max="8" width="25.33203125" customWidth="1"/>
    <col min="9" max="9" width="20.5546875" style="1" customWidth="1"/>
    <col min="10" max="10" width="16.6640625" customWidth="1"/>
    <col min="11" max="11" width="20.5546875" customWidth="1"/>
    <col min="12" max="12" width="29.5546875" customWidth="1"/>
    <col min="13" max="13" width="30.44140625" customWidth="1"/>
    <col min="14" max="14" width="14.6640625" customWidth="1"/>
    <col min="15" max="15" width="18" customWidth="1"/>
    <col min="16" max="19" width="21.109375" customWidth="1"/>
    <col min="20" max="21" width="21.88671875" customWidth="1"/>
    <col min="22" max="22" width="27" customWidth="1"/>
    <col min="23" max="23" width="16.88671875" customWidth="1"/>
    <col min="24" max="24" width="10.5546875" bestFit="1" customWidth="1"/>
  </cols>
  <sheetData>
    <row r="1" spans="1:23" s="40" customFormat="1" ht="133.5" customHeight="1" x14ac:dyDescent="0.3">
      <c r="A1" s="33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5" t="s">
        <v>5</v>
      </c>
      <c r="G1" s="34" t="s">
        <v>6</v>
      </c>
      <c r="H1" s="36" t="s">
        <v>7</v>
      </c>
      <c r="I1" s="34" t="s">
        <v>8</v>
      </c>
      <c r="J1" s="34" t="s">
        <v>9</v>
      </c>
      <c r="K1" s="62" t="s">
        <v>10</v>
      </c>
      <c r="L1" s="34" t="s">
        <v>11</v>
      </c>
      <c r="M1" s="56" t="s">
        <v>12</v>
      </c>
      <c r="N1" s="37" t="s">
        <v>13</v>
      </c>
      <c r="O1" s="34" t="s">
        <v>14</v>
      </c>
      <c r="P1" s="16" t="s">
        <v>15</v>
      </c>
      <c r="Q1" s="34" t="s">
        <v>16</v>
      </c>
      <c r="R1" s="34" t="s">
        <v>17</v>
      </c>
      <c r="S1" s="57" t="s">
        <v>18</v>
      </c>
      <c r="T1" s="58" t="s">
        <v>19</v>
      </c>
      <c r="U1" s="41" t="s">
        <v>20</v>
      </c>
      <c r="V1" s="38" t="s">
        <v>21</v>
      </c>
      <c r="W1" s="39" t="s">
        <v>22</v>
      </c>
    </row>
    <row r="2" spans="1:23" s="18" customFormat="1" ht="90" customHeight="1" x14ac:dyDescent="0.3">
      <c r="A2" s="43" t="s">
        <v>23</v>
      </c>
      <c r="B2" s="24" t="s">
        <v>24</v>
      </c>
      <c r="C2" s="24" t="s">
        <v>24</v>
      </c>
      <c r="D2" s="24" t="s">
        <v>25</v>
      </c>
      <c r="E2" s="24" t="s">
        <v>24</v>
      </c>
      <c r="F2" s="24" t="s">
        <v>26</v>
      </c>
      <c r="G2" s="24" t="s">
        <v>24</v>
      </c>
      <c r="H2" s="24" t="s">
        <v>27</v>
      </c>
      <c r="I2" s="24" t="s">
        <v>28</v>
      </c>
      <c r="J2" s="24" t="s">
        <v>24</v>
      </c>
      <c r="K2" s="43" t="s">
        <v>29</v>
      </c>
      <c r="L2" s="24" t="s">
        <v>30</v>
      </c>
      <c r="M2" s="43" t="s">
        <v>31</v>
      </c>
      <c r="N2" s="24" t="s">
        <v>32</v>
      </c>
      <c r="O2" s="24" t="s">
        <v>33</v>
      </c>
      <c r="P2" s="24" t="s">
        <v>34</v>
      </c>
      <c r="Q2" s="24" t="s">
        <v>35</v>
      </c>
      <c r="R2" s="24" t="s">
        <v>36</v>
      </c>
      <c r="S2" s="24" t="s">
        <v>37</v>
      </c>
      <c r="T2" s="24" t="s">
        <v>38</v>
      </c>
      <c r="U2" s="25" t="s">
        <v>24</v>
      </c>
      <c r="V2" s="25" t="s">
        <v>39</v>
      </c>
      <c r="W2" s="25" t="s">
        <v>40</v>
      </c>
    </row>
    <row r="3" spans="1:23" x14ac:dyDescent="0.3">
      <c r="A3" s="45">
        <v>5563175</v>
      </c>
      <c r="B3" s="4">
        <v>33204</v>
      </c>
      <c r="C3" s="4">
        <v>33204</v>
      </c>
      <c r="D3" s="14">
        <f t="shared" ref="D3:D6" si="0">DATEDIF(B3, C3, "D")</f>
        <v>0</v>
      </c>
      <c r="E3" s="4">
        <v>34801</v>
      </c>
      <c r="F3" s="3">
        <f>DATEDIF(C3, E3, "D")</f>
        <v>1597</v>
      </c>
      <c r="G3" s="4">
        <v>35346</v>
      </c>
      <c r="H3" s="3">
        <f t="shared" ref="H3:H6" si="1">DATEDIF(E3, G3, "D")</f>
        <v>545</v>
      </c>
      <c r="I3" s="4">
        <v>41555</v>
      </c>
      <c r="J3" s="4">
        <v>40182</v>
      </c>
      <c r="K3" s="10">
        <f>IF(J3&lt;G3, 0, IF(Q3&lt;I3, IF(Q3&lt;J3, (Q3-G3), (J3-G3)), IF(I3&lt;J3, (I3-G3), (J3-G3))))</f>
        <v>4836</v>
      </c>
      <c r="L3" s="4">
        <v>41555</v>
      </c>
      <c r="M3" s="6">
        <f>IF(G3&lt;J3, IF(Q3&lt;I3, (Q3-J3), (I3-J3)), IF(Q3&lt;I3, (Q3-G3), (I3-G3)))</f>
        <v>1373</v>
      </c>
      <c r="N3" s="3">
        <v>0</v>
      </c>
      <c r="O3" s="4">
        <f>I3+N3</f>
        <v>41555</v>
      </c>
      <c r="P3" s="3">
        <v>0</v>
      </c>
      <c r="Q3" s="8">
        <f>IF(L3&gt;O3, O3, L3)</f>
        <v>41555</v>
      </c>
      <c r="R3" s="8">
        <f t="shared" ref="R3:R5" si="2">Q3+P3</f>
        <v>41555</v>
      </c>
      <c r="S3" s="8"/>
      <c r="T3" s="14">
        <v>0</v>
      </c>
      <c r="U3" s="51"/>
      <c r="V3" s="51"/>
      <c r="W3" s="10">
        <f>DATEDIF(Q3, O3, "D")</f>
        <v>0</v>
      </c>
    </row>
    <row r="4" spans="1:23" x14ac:dyDescent="0.3">
      <c r="A4" s="55">
        <v>6197819</v>
      </c>
      <c r="B4" s="4">
        <v>33204</v>
      </c>
      <c r="C4" s="4">
        <v>33204</v>
      </c>
      <c r="D4" s="14">
        <f>DATEDIF(B4, C4, "D")</f>
        <v>0</v>
      </c>
      <c r="E4" s="4">
        <v>34800</v>
      </c>
      <c r="F4" s="3">
        <f>DATEDIF(C4, E4, "D")</f>
        <v>1596</v>
      </c>
      <c r="G4" s="4">
        <v>36956</v>
      </c>
      <c r="H4" s="3">
        <f>DATEDIF(E4, G4, "D")</f>
        <v>2156</v>
      </c>
      <c r="I4" s="4">
        <v>43165</v>
      </c>
      <c r="J4" s="4">
        <v>40182</v>
      </c>
      <c r="K4" s="10">
        <f>IF(J4&lt;G4, 0, IF(Q4&lt;I4, IF(Q4&lt;J4, (Q4-G4), (J4-G4)), IF(I4&lt;J4, (I4-G4), (J4-G4))))</f>
        <v>3226</v>
      </c>
      <c r="L4" s="4">
        <v>43165</v>
      </c>
      <c r="M4" s="6">
        <f>IF(G4&lt;J4, IF(Q4&lt;I4, (Q4-J4), (I4-J4)), IF(Q4&lt;I4, (Q4-G4), (I4-G4)))</f>
        <v>2983</v>
      </c>
      <c r="N4" s="10">
        <v>0</v>
      </c>
      <c r="O4" s="4">
        <f>I4+N4</f>
        <v>43165</v>
      </c>
      <c r="P4" s="14">
        <v>300</v>
      </c>
      <c r="Q4" s="8">
        <f>IF(L4&gt;O4, O4, L4)</f>
        <v>43165</v>
      </c>
      <c r="R4" s="8">
        <f t="shared" si="2"/>
        <v>43465</v>
      </c>
      <c r="S4" s="8">
        <f>DATE(YEAR(R4),MONTH(R4) +6,DAY(R4))</f>
        <v>43647</v>
      </c>
      <c r="T4" s="14">
        <f>S4-R4</f>
        <v>182</v>
      </c>
      <c r="U4" s="51"/>
      <c r="V4" s="52"/>
      <c r="W4" s="10">
        <f t="shared" ref="W4:W6" si="3">DATEDIF(Q4, O4, "D")</f>
        <v>0</v>
      </c>
    </row>
    <row r="5" spans="1:23" x14ac:dyDescent="0.3">
      <c r="A5" s="45">
        <v>6001876</v>
      </c>
      <c r="B5" s="4">
        <v>33204</v>
      </c>
      <c r="C5" s="4">
        <v>35627</v>
      </c>
      <c r="D5" s="14">
        <f t="shared" si="0"/>
        <v>2423</v>
      </c>
      <c r="E5" s="4">
        <v>35627</v>
      </c>
      <c r="F5" s="3">
        <f>DATEDIF(C5, E5, "D")</f>
        <v>0</v>
      </c>
      <c r="G5" s="4">
        <v>36508</v>
      </c>
      <c r="H5" s="3">
        <f t="shared" si="1"/>
        <v>881</v>
      </c>
      <c r="I5" s="4">
        <v>42932</v>
      </c>
      <c r="J5" s="4">
        <v>40182</v>
      </c>
      <c r="K5" s="10">
        <f>IF(J5&lt;G5, 0, IF(Q5&lt;I5, IF(Q5&lt;J5, (Q5-G5), (J5-G5)), IF(I5&lt;J5, (I5-G5), (J5-G5))))</f>
        <v>3674</v>
      </c>
      <c r="L5" s="4">
        <v>42932</v>
      </c>
      <c r="M5" s="6">
        <f>IF(G5&lt;J5, IF(Q5&lt;I5, (Q5-J5), (I5-J5)), IF(Q5&lt;I5, (Q5-G5), (I5-G5)))</f>
        <v>2750</v>
      </c>
      <c r="N5" s="3">
        <v>0</v>
      </c>
      <c r="O5" s="4">
        <f>I5+N5</f>
        <v>42932</v>
      </c>
      <c r="P5" s="3">
        <v>533</v>
      </c>
      <c r="Q5" s="8">
        <f t="shared" ref="Q5:Q6" si="4">IF(L5&gt;O5, O5, L5)</f>
        <v>42932</v>
      </c>
      <c r="R5" s="8">
        <f t="shared" si="2"/>
        <v>43465</v>
      </c>
      <c r="S5" s="8"/>
      <c r="T5" s="14">
        <v>0</v>
      </c>
      <c r="U5" s="51"/>
      <c r="V5" s="51"/>
      <c r="W5" s="10">
        <f t="shared" si="3"/>
        <v>0</v>
      </c>
    </row>
    <row r="6" spans="1:23" x14ac:dyDescent="0.3">
      <c r="A6" s="9" t="s">
        <v>41</v>
      </c>
      <c r="B6" s="4">
        <v>33204</v>
      </c>
      <c r="C6" s="4">
        <v>35627</v>
      </c>
      <c r="D6" s="14">
        <f t="shared" si="0"/>
        <v>2423</v>
      </c>
      <c r="E6" s="4">
        <v>35627</v>
      </c>
      <c r="F6" s="3">
        <f>DATEDIF(C6, E6, "D")</f>
        <v>0</v>
      </c>
      <c r="G6" s="4">
        <v>36508</v>
      </c>
      <c r="H6" s="3">
        <f t="shared" si="1"/>
        <v>881</v>
      </c>
      <c r="I6" s="4">
        <v>42932</v>
      </c>
      <c r="J6" s="4">
        <v>40182</v>
      </c>
      <c r="K6" s="10">
        <f>IF(J6&lt;G6, 0, IF(Q6&lt;I6, IF(Q6&lt;J6, (Q6-G6), (J6-G6)), IF(I6&lt;J6, (I6-G6), (J6-G6))))</f>
        <v>3674</v>
      </c>
      <c r="L6" s="4">
        <v>42932</v>
      </c>
      <c r="M6" s="6">
        <f>IF(G6&lt;J6, IF(Q6&lt;I6, (Q6-J6), (I6-J6)), IF(Q6&lt;I6, (Q6-G6), (I6-G6)))</f>
        <v>2750</v>
      </c>
      <c r="N6" s="10">
        <v>0</v>
      </c>
      <c r="O6" s="4">
        <f>I6+N6</f>
        <v>42932</v>
      </c>
      <c r="P6" s="14">
        <v>533</v>
      </c>
      <c r="Q6" s="8">
        <f t="shared" si="4"/>
        <v>42932</v>
      </c>
      <c r="R6" s="8">
        <f t="shared" ref="R6" si="5">Q6+P6</f>
        <v>43465</v>
      </c>
      <c r="S6" s="8">
        <f>DATE(YEAR(R6),MONTH(R6) +6,DAY(R6))</f>
        <v>43647</v>
      </c>
      <c r="T6" s="14">
        <f>S6-R6</f>
        <v>182</v>
      </c>
      <c r="U6" s="51"/>
      <c r="V6" s="52"/>
      <c r="W6" s="10">
        <f t="shared" si="3"/>
        <v>0</v>
      </c>
    </row>
    <row r="7" spans="1:23" x14ac:dyDescent="0.3">
      <c r="A7" s="17" t="s">
        <v>42</v>
      </c>
      <c r="B7" s="50">
        <v>33204</v>
      </c>
      <c r="C7" s="50">
        <f>DATE(YEAR(U7)-3,MONTH(U7),DAY(U7))</f>
        <v>39254</v>
      </c>
      <c r="D7" s="51">
        <f>DATEDIF(B7, C7, "D")</f>
        <v>6050</v>
      </c>
      <c r="E7" s="50"/>
      <c r="F7" s="51"/>
      <c r="G7" s="50"/>
      <c r="H7" s="51"/>
      <c r="I7" s="50"/>
      <c r="J7" s="50">
        <v>40182</v>
      </c>
      <c r="K7" s="51"/>
      <c r="L7" s="50"/>
      <c r="M7" s="52"/>
      <c r="N7" s="51"/>
      <c r="O7" s="50"/>
      <c r="P7" s="52"/>
      <c r="Q7" s="50"/>
      <c r="R7" s="50"/>
      <c r="S7" s="50"/>
      <c r="T7" s="52"/>
      <c r="U7" s="50">
        <v>40350</v>
      </c>
      <c r="V7" s="51">
        <f t="shared" ref="V7:V13" si="6">DATEDIF(C7, U7, "D")</f>
        <v>1096</v>
      </c>
      <c r="W7" s="51"/>
    </row>
    <row r="8" spans="1:23" x14ac:dyDescent="0.3">
      <c r="A8" s="17" t="s">
        <v>43</v>
      </c>
      <c r="B8" s="50">
        <v>33204</v>
      </c>
      <c r="C8" s="50">
        <f>DATE(YEAR(U8)-3,MONTH(U8),DAY(U8))</f>
        <v>41080</v>
      </c>
      <c r="D8" s="51">
        <f>DATEDIF(B8, C8, "D")</f>
        <v>7876</v>
      </c>
      <c r="E8" s="51"/>
      <c r="F8" s="51"/>
      <c r="G8" s="51"/>
      <c r="H8" s="51"/>
      <c r="I8" s="51"/>
      <c r="J8" s="50">
        <v>40182</v>
      </c>
      <c r="K8" s="51"/>
      <c r="L8" s="51"/>
      <c r="M8" s="51"/>
      <c r="N8" s="51"/>
      <c r="O8" s="51"/>
      <c r="P8" s="51"/>
      <c r="Q8" s="51"/>
      <c r="R8" s="51"/>
      <c r="S8" s="51"/>
      <c r="T8" s="51"/>
      <c r="U8" s="50">
        <v>42175</v>
      </c>
      <c r="V8" s="51">
        <f t="shared" si="6"/>
        <v>1095</v>
      </c>
      <c r="W8" s="51"/>
    </row>
    <row r="9" spans="1:23" x14ac:dyDescent="0.3">
      <c r="A9" s="47" t="s">
        <v>44</v>
      </c>
      <c r="B9" s="50">
        <v>33204</v>
      </c>
      <c r="C9" s="50">
        <f>DATE(YEAR(U9)-5,MONTH(U9),DAY(U9))</f>
        <v>38351</v>
      </c>
      <c r="D9" s="51">
        <f>DATEDIF(B9, C9, "D")</f>
        <v>5147</v>
      </c>
      <c r="E9" s="50"/>
      <c r="F9" s="51"/>
      <c r="G9" s="50"/>
      <c r="H9" s="51"/>
      <c r="I9" s="50"/>
      <c r="J9" s="50">
        <v>40182</v>
      </c>
      <c r="K9" s="51"/>
      <c r="L9" s="50"/>
      <c r="M9" s="52"/>
      <c r="N9" s="51"/>
      <c r="O9" s="50"/>
      <c r="P9" s="52"/>
      <c r="Q9" s="50"/>
      <c r="R9" s="50"/>
      <c r="S9" s="50"/>
      <c r="T9" s="51"/>
      <c r="U9" s="50">
        <v>40177</v>
      </c>
      <c r="V9" s="51">
        <f t="shared" si="6"/>
        <v>1826</v>
      </c>
      <c r="W9" s="51"/>
    </row>
    <row r="10" spans="1:23" x14ac:dyDescent="0.3">
      <c r="A10" s="47" t="s">
        <v>45</v>
      </c>
      <c r="B10" s="50">
        <v>33204</v>
      </c>
      <c r="C10" s="50">
        <v>43223</v>
      </c>
      <c r="D10" s="51">
        <f>DATEDIF(B10, C10, "D")</f>
        <v>10019</v>
      </c>
      <c r="E10" s="50"/>
      <c r="F10" s="51"/>
      <c r="G10" s="50"/>
      <c r="H10" s="51"/>
      <c r="I10" s="50"/>
      <c r="J10" s="50">
        <v>40182</v>
      </c>
      <c r="K10" s="51"/>
      <c r="L10" s="50"/>
      <c r="M10" s="52"/>
      <c r="N10" s="51"/>
      <c r="O10" s="50"/>
      <c r="P10" s="52"/>
      <c r="Q10" s="50"/>
      <c r="R10" s="50"/>
      <c r="S10" s="50"/>
      <c r="T10" s="51"/>
      <c r="U10" s="50">
        <v>44319</v>
      </c>
      <c r="V10" s="51">
        <f t="shared" si="6"/>
        <v>1096</v>
      </c>
      <c r="W10" s="51"/>
    </row>
    <row r="11" spans="1:23" x14ac:dyDescent="0.3">
      <c r="A11" s="47" t="s">
        <v>46</v>
      </c>
      <c r="B11" s="50">
        <v>33204</v>
      </c>
      <c r="C11" s="50">
        <v>42726</v>
      </c>
      <c r="D11" s="51">
        <f>DATEDIF(B11, C11, "D")</f>
        <v>9522</v>
      </c>
      <c r="E11" s="50"/>
      <c r="F11" s="51"/>
      <c r="G11" s="50"/>
      <c r="H11" s="51"/>
      <c r="I11" s="50"/>
      <c r="J11" s="50">
        <v>40182</v>
      </c>
      <c r="K11" s="51"/>
      <c r="L11" s="50"/>
      <c r="M11" s="52"/>
      <c r="N11" s="51"/>
      <c r="O11" s="50"/>
      <c r="P11" s="52"/>
      <c r="Q11" s="50"/>
      <c r="R11" s="50"/>
      <c r="S11" s="50"/>
      <c r="T11" s="51"/>
      <c r="U11" s="50">
        <v>43821</v>
      </c>
      <c r="V11" s="51">
        <f t="shared" si="6"/>
        <v>1095</v>
      </c>
      <c r="W11" s="51"/>
    </row>
    <row r="12" spans="1:23" x14ac:dyDescent="0.3">
      <c r="A12" s="47" t="s">
        <v>47</v>
      </c>
      <c r="B12" s="50">
        <v>33204</v>
      </c>
      <c r="C12" s="50">
        <v>43821</v>
      </c>
      <c r="D12" s="51">
        <f t="shared" ref="D12:D13" si="7">DATEDIF(B12, C12, "D")</f>
        <v>10617</v>
      </c>
      <c r="E12" s="50"/>
      <c r="F12" s="51"/>
      <c r="G12" s="50"/>
      <c r="H12" s="51"/>
      <c r="I12" s="50"/>
      <c r="J12" s="50">
        <v>43821</v>
      </c>
      <c r="K12" s="51"/>
      <c r="L12" s="50"/>
      <c r="M12" s="52"/>
      <c r="N12" s="51"/>
      <c r="O12" s="50"/>
      <c r="P12" s="52"/>
      <c r="Q12" s="50"/>
      <c r="R12" s="50"/>
      <c r="S12" s="50"/>
      <c r="T12" s="51"/>
      <c r="U12" s="50">
        <v>44004</v>
      </c>
      <c r="V12" s="52">
        <f t="shared" si="6"/>
        <v>183</v>
      </c>
      <c r="W12" s="51"/>
    </row>
    <row r="13" spans="1:23" x14ac:dyDescent="0.3">
      <c r="A13" s="47" t="s">
        <v>47</v>
      </c>
      <c r="B13" s="50">
        <v>33204</v>
      </c>
      <c r="C13" s="50">
        <v>44319</v>
      </c>
      <c r="D13" s="51">
        <f t="shared" si="7"/>
        <v>11115</v>
      </c>
      <c r="E13" s="50"/>
      <c r="F13" s="51"/>
      <c r="G13" s="50"/>
      <c r="H13" s="51"/>
      <c r="I13" s="50"/>
      <c r="J13" s="50">
        <v>44319</v>
      </c>
      <c r="K13" s="51"/>
      <c r="L13" s="50"/>
      <c r="M13" s="52"/>
      <c r="N13" s="51"/>
      <c r="O13" s="50"/>
      <c r="P13" s="52"/>
      <c r="Q13" s="50"/>
      <c r="R13" s="50"/>
      <c r="S13" s="50"/>
      <c r="T13" s="51"/>
      <c r="U13" s="50">
        <v>44503</v>
      </c>
      <c r="V13" s="52">
        <f t="shared" si="6"/>
        <v>184</v>
      </c>
      <c r="W13" s="51"/>
    </row>
    <row r="14" spans="1:23" x14ac:dyDescent="0.3">
      <c r="A14" s="44"/>
      <c r="B14" s="2"/>
      <c r="C14" s="2"/>
      <c r="D14" s="11"/>
      <c r="E14" s="2"/>
      <c r="F14" s="1"/>
      <c r="G14" s="2"/>
      <c r="H14" s="1"/>
      <c r="I14" s="8"/>
      <c r="J14" s="2"/>
      <c r="K14" s="12"/>
      <c r="L14" s="15"/>
      <c r="M14" s="11"/>
      <c r="N14" s="12"/>
      <c r="O14" s="15"/>
      <c r="P14" s="5"/>
      <c r="Q14" s="15"/>
      <c r="R14" s="15"/>
      <c r="S14" s="15"/>
      <c r="T14" s="10"/>
      <c r="U14" s="53"/>
      <c r="V14" s="54"/>
      <c r="W14" s="12"/>
    </row>
    <row r="15" spans="1:23" x14ac:dyDescent="0.3">
      <c r="A15" s="44"/>
      <c r="B15" s="2"/>
      <c r="C15" s="2"/>
      <c r="D15" s="11"/>
      <c r="E15" s="2"/>
      <c r="F15" s="1"/>
      <c r="G15" s="2"/>
      <c r="H15" s="1"/>
      <c r="I15" s="8"/>
      <c r="J15" s="2"/>
      <c r="K15" s="12"/>
      <c r="L15" s="15"/>
      <c r="M15" s="11"/>
      <c r="N15" s="12"/>
      <c r="O15" s="15"/>
      <c r="P15" s="5"/>
      <c r="Q15" s="15"/>
      <c r="R15" s="15"/>
      <c r="S15" s="15"/>
      <c r="T15" s="10"/>
      <c r="U15" s="53"/>
      <c r="V15" s="54"/>
      <c r="W15" s="12"/>
    </row>
    <row r="17" spans="3:22" x14ac:dyDescent="0.3">
      <c r="L17" s="9"/>
      <c r="M17" s="9"/>
      <c r="N17" s="1"/>
      <c r="O17" s="1"/>
      <c r="P17" s="1"/>
      <c r="Q17" s="1"/>
      <c r="R17" s="1"/>
      <c r="S17" s="1"/>
    </row>
    <row r="18" spans="3:22" x14ac:dyDescent="0.3">
      <c r="L18" s="9"/>
      <c r="M18" s="9"/>
      <c r="N18" s="1"/>
      <c r="O18" s="1"/>
      <c r="P18" s="1"/>
      <c r="Q18" s="1"/>
      <c r="R18" s="1"/>
      <c r="S18" s="1"/>
    </row>
    <row r="19" spans="3:22" x14ac:dyDescent="0.3">
      <c r="N19" s="1"/>
      <c r="O19" s="1"/>
      <c r="P19" s="1"/>
      <c r="Q19" s="1"/>
      <c r="R19" s="1"/>
      <c r="S19" s="1"/>
    </row>
    <row r="22" spans="3:22" x14ac:dyDescent="0.3">
      <c r="C22" s="2"/>
    </row>
    <row r="23" spans="3:22" ht="15.6" x14ac:dyDescent="0.3">
      <c r="C23" s="19"/>
      <c r="D23" s="20"/>
      <c r="E23" s="19"/>
      <c r="F23" s="9"/>
      <c r="V23" s="13"/>
    </row>
    <row r="27" spans="3:22" x14ac:dyDescent="0.3">
      <c r="K27" s="13"/>
    </row>
    <row r="28" spans="3:22" x14ac:dyDescent="0.3">
      <c r="K28" s="13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94DE-1A28-45A1-8ADC-C69389F7B393}">
  <dimension ref="A1:AB12"/>
  <sheetViews>
    <sheetView tabSelected="1" zoomScale="75" zoomScaleNormal="75" workbookViewId="0">
      <pane ySplit="1" topLeftCell="A5" activePane="bottomLeft" state="frozen"/>
      <selection pane="bottomLeft" activeCell="E77" sqref="E77"/>
    </sheetView>
  </sheetViews>
  <sheetFormatPr defaultRowHeight="14.4" x14ac:dyDescent="0.3"/>
  <cols>
    <col min="1" max="1" width="36.5546875" bestFit="1" customWidth="1"/>
    <col min="2" max="2" width="22.44140625" customWidth="1"/>
    <col min="3" max="3" width="23" customWidth="1"/>
    <col min="4" max="4" width="21.33203125" customWidth="1"/>
    <col min="5" max="5" width="19.44140625" bestFit="1" customWidth="1"/>
    <col min="6" max="6" width="37.6640625" customWidth="1"/>
    <col min="7" max="7" width="38" customWidth="1"/>
    <col min="8" max="11" width="20" customWidth="1"/>
    <col min="12" max="12" width="21.5546875" customWidth="1"/>
    <col min="13" max="13" width="22.5546875" customWidth="1"/>
  </cols>
  <sheetData>
    <row r="1" spans="1:28" ht="69" customHeight="1" x14ac:dyDescent="0.3">
      <c r="A1" s="32" t="s">
        <v>48</v>
      </c>
      <c r="B1" s="32" t="s">
        <v>49</v>
      </c>
      <c r="C1" s="26" t="s">
        <v>50</v>
      </c>
      <c r="D1" s="27" t="s">
        <v>51</v>
      </c>
      <c r="E1" s="28" t="s">
        <v>52</v>
      </c>
      <c r="F1" s="29" t="s">
        <v>53</v>
      </c>
      <c r="G1" s="30" t="s">
        <v>54</v>
      </c>
      <c r="H1" s="70" t="s">
        <v>55</v>
      </c>
      <c r="I1" s="68" t="s">
        <v>56</v>
      </c>
      <c r="J1" s="31" t="s">
        <v>57</v>
      </c>
      <c r="K1" s="68" t="s">
        <v>56</v>
      </c>
      <c r="L1" s="63" t="s">
        <v>58</v>
      </c>
      <c r="M1" s="21"/>
    </row>
    <row r="2" spans="1:28" ht="112.5" customHeight="1" x14ac:dyDescent="0.3">
      <c r="A2" s="23" t="s">
        <v>59</v>
      </c>
      <c r="B2" s="23" t="s">
        <v>60</v>
      </c>
      <c r="C2" s="23" t="s">
        <v>61</v>
      </c>
      <c r="D2" s="23" t="s">
        <v>62</v>
      </c>
      <c r="E2" s="23" t="s">
        <v>63</v>
      </c>
      <c r="F2" s="23" t="s">
        <v>64</v>
      </c>
      <c r="G2" s="23" t="s">
        <v>65</v>
      </c>
      <c r="H2" s="23" t="s">
        <v>66</v>
      </c>
      <c r="I2" s="23" t="s">
        <v>67</v>
      </c>
      <c r="J2" s="23" t="s">
        <v>68</v>
      </c>
      <c r="K2" s="64"/>
      <c r="L2" s="64" t="s">
        <v>69</v>
      </c>
      <c r="M2" s="21"/>
      <c r="N2" s="21"/>
      <c r="O2" s="21"/>
      <c r="P2" s="21"/>
      <c r="Q2" s="21"/>
      <c r="R2" s="21"/>
      <c r="S2" s="22"/>
      <c r="T2" s="22"/>
      <c r="U2" s="22"/>
      <c r="V2" s="22"/>
      <c r="W2" s="21"/>
      <c r="X2" s="21"/>
      <c r="Y2" s="21"/>
      <c r="Z2" s="21"/>
      <c r="AA2" s="21"/>
      <c r="AB2" s="21"/>
    </row>
    <row r="3" spans="1:28" ht="28.8" x14ac:dyDescent="0.3">
      <c r="A3" s="69" t="s">
        <v>70</v>
      </c>
      <c r="B3" s="14">
        <f>'Data for Bar Graph (# days)'!D3/365.25</f>
        <v>0</v>
      </c>
      <c r="C3" s="6">
        <f>'Data for Bar Graph (# days)'!F3/365.25</f>
        <v>4.3723477070499657</v>
      </c>
      <c r="D3" s="6">
        <f>'Data for Bar Graph (# days)'!H3/365.25</f>
        <v>1.4921286789869952</v>
      </c>
      <c r="E3" s="14">
        <f>'Data for Bar Graph (# days)'!K3/365.25</f>
        <v>13.240246406570842</v>
      </c>
      <c r="F3" s="6">
        <f>'Data for Bar Graph (# days)'!M3/365.25</f>
        <v>3.7590691307323749</v>
      </c>
      <c r="G3" s="7">
        <f>IF(L3&gt;0, IF(((('Data for Bar Graph (# days)'!N3-'Data for Bar Graph (# days)'!W3))/365.25)&gt;0, (('Data for Bar Graph (# days)'!N3-'Data for Bar Graph (# days)'!W3))/365.25, 0), ('Data for Bar Graph (# days)'!N3/365.25))</f>
        <v>0</v>
      </c>
      <c r="H3" s="7">
        <f>'Data for Bar Graph (# days)'!P3/365.25</f>
        <v>0</v>
      </c>
      <c r="I3" s="7">
        <f>'Data for Bar Graph (# days)'!T3/365.25</f>
        <v>0</v>
      </c>
      <c r="J3" s="42"/>
      <c r="K3" s="42"/>
      <c r="L3" s="48">
        <f>'Data for Bar Graph (# days)'!W3/365.25</f>
        <v>0</v>
      </c>
      <c r="M3" s="65"/>
    </row>
    <row r="4" spans="1:28" x14ac:dyDescent="0.3">
      <c r="A4" s="9" t="s">
        <v>71</v>
      </c>
      <c r="B4" s="14">
        <f>'Data for Bar Graph (# days)'!D4/365.25</f>
        <v>0</v>
      </c>
      <c r="C4" s="6">
        <f>'Data for Bar Graph (# days)'!F4/365.25</f>
        <v>4.3696098562628336</v>
      </c>
      <c r="D4" s="6">
        <f>'Data for Bar Graph (# days)'!H4/365.25</f>
        <v>5.9028062970568103</v>
      </c>
      <c r="E4" s="14">
        <f>'Data for Bar Graph (# days)'!K4/365.25</f>
        <v>8.8323066392881593</v>
      </c>
      <c r="F4" s="6">
        <f>'Data for Bar Graph (# days)'!M4/365.25</f>
        <v>8.1670088980150588</v>
      </c>
      <c r="G4" s="7">
        <f>IF(L4&gt;0, IF(((('Data for Bar Graph (# days)'!N4-'Data for Bar Graph (# days)'!W4))/365.25)&gt;0, (('Data for Bar Graph (# days)'!N4-'Data for Bar Graph (# days)'!W4))/365.25, 0), ('Data for Bar Graph (# days)'!N4/365.25))</f>
        <v>0</v>
      </c>
      <c r="H4" s="7">
        <f>'Data for Bar Graph (# days)'!P4/365.25</f>
        <v>0.82135523613963035</v>
      </c>
      <c r="I4" s="7">
        <f>'Data for Bar Graph (# days)'!T4/365.25</f>
        <v>0.49828884325804246</v>
      </c>
      <c r="J4" s="42"/>
      <c r="K4" s="42"/>
      <c r="L4" s="48">
        <f>'Data for Bar Graph (# days)'!W4/365.25</f>
        <v>0</v>
      </c>
      <c r="M4" s="65"/>
    </row>
    <row r="5" spans="1:28" ht="28.8" x14ac:dyDescent="0.3">
      <c r="A5" s="49" t="s">
        <v>72</v>
      </c>
      <c r="B5" s="14">
        <f>'Data for Bar Graph (# days)'!D6/365.25</f>
        <v>6.6338124572210813</v>
      </c>
      <c r="C5" s="6">
        <f>'Data for Bar Graph (# days)'!F6/365.25</f>
        <v>0</v>
      </c>
      <c r="D5" s="6">
        <f>'Data for Bar Graph (# days)'!H6/365.25</f>
        <v>2.4120465434633811</v>
      </c>
      <c r="E5" s="14">
        <f>'Data for Bar Graph (# days)'!K6/365.25</f>
        <v>10.05886379192334</v>
      </c>
      <c r="F5" s="6">
        <f>'Data for Bar Graph (# days)'!M6/365.25</f>
        <v>7.529089664613279</v>
      </c>
      <c r="G5" s="7">
        <f>IF(L5&gt;0, IF(((('Data for Bar Graph (# days)'!N6-'Data for Bar Graph (# days)'!W6))/365.25)&gt;0, (('Data for Bar Graph (# days)'!N6-'Data for Bar Graph (# days)'!W6))/365.25, 0), ('Data for Bar Graph (# days)'!N6/365.25))</f>
        <v>0</v>
      </c>
      <c r="H5" s="7">
        <f>'Data for Bar Graph (# days)'!P6/365.25</f>
        <v>1.4592744695414099</v>
      </c>
      <c r="I5" s="7">
        <f>'Data for Bar Graph (# days)'!T6/365.25</f>
        <v>0.49828884325804246</v>
      </c>
      <c r="J5" s="42"/>
      <c r="K5" s="42"/>
      <c r="L5" s="48">
        <f>'Data for Bar Graph (# days)'!W6/365.25</f>
        <v>0</v>
      </c>
      <c r="M5" s="65"/>
    </row>
    <row r="6" spans="1:28" ht="28.8" x14ac:dyDescent="0.3">
      <c r="A6" s="46" t="s">
        <v>73</v>
      </c>
      <c r="B6" s="52">
        <f>'Data for Bar Graph (# days)'!D7/365.25</f>
        <v>16.563997262149211</v>
      </c>
      <c r="C6" s="52"/>
      <c r="D6" s="52"/>
      <c r="E6" s="52"/>
      <c r="F6" s="52"/>
      <c r="G6" s="59"/>
      <c r="H6" s="59"/>
      <c r="I6" s="59"/>
      <c r="J6" s="60">
        <f>'Data for Bar Graph (# days)'!V7/365.25</f>
        <v>3.0006844626967832</v>
      </c>
      <c r="K6" s="60"/>
      <c r="L6" s="60"/>
      <c r="M6" s="66"/>
    </row>
    <row r="7" spans="1:28" ht="28.8" x14ac:dyDescent="0.3">
      <c r="A7" s="46" t="s">
        <v>74</v>
      </c>
      <c r="B7" s="52">
        <f>'Data for Bar Graph (# days)'!D8/365.25</f>
        <v>21.563312799452429</v>
      </c>
      <c r="C7" s="61"/>
      <c r="D7" s="61"/>
      <c r="E7" s="61"/>
      <c r="F7" s="61"/>
      <c r="G7" s="61"/>
      <c r="H7" s="61"/>
      <c r="I7" s="61"/>
      <c r="J7" s="60">
        <f>'Data for Bar Graph (# days)'!V8/365.25</f>
        <v>2.9979466119096507</v>
      </c>
      <c r="K7" s="60"/>
      <c r="L7" s="60"/>
      <c r="M7" s="67"/>
    </row>
    <row r="8" spans="1:28" x14ac:dyDescent="0.3">
      <c r="A8" s="17" t="s">
        <v>44</v>
      </c>
      <c r="B8" s="52">
        <f>'Data for Bar Graph (# days)'!D9/365.25</f>
        <v>14.091718001368925</v>
      </c>
      <c r="C8" s="61"/>
      <c r="D8" s="61"/>
      <c r="E8" s="61"/>
      <c r="F8" s="61"/>
      <c r="G8" s="61"/>
      <c r="H8" s="61"/>
      <c r="I8" s="61"/>
      <c r="J8" s="60">
        <f>'Data for Bar Graph (# days)'!V9/365.25</f>
        <v>4.9993155373032172</v>
      </c>
      <c r="K8" s="60"/>
      <c r="L8" s="60"/>
      <c r="M8" s="67"/>
    </row>
    <row r="9" spans="1:28" x14ac:dyDescent="0.3">
      <c r="A9" s="17" t="s">
        <v>45</v>
      </c>
      <c r="B9" s="52">
        <f>'Data for Bar Graph (# days)'!D10/365.25</f>
        <v>27.430527036276523</v>
      </c>
      <c r="C9" s="61"/>
      <c r="D9" s="61"/>
      <c r="E9" s="61"/>
      <c r="F9" s="61"/>
      <c r="G9" s="61"/>
      <c r="H9" s="61"/>
      <c r="I9" s="61"/>
      <c r="J9" s="60">
        <f>'Data for Bar Graph (# days)'!V10/365.25</f>
        <v>3.0006844626967832</v>
      </c>
      <c r="K9" s="60">
        <f>'Data for Bar Graph (# days)'!V12/365.25</f>
        <v>0.50102669404517453</v>
      </c>
      <c r="L9" s="60"/>
      <c r="M9" s="67"/>
    </row>
    <row r="10" spans="1:28" x14ac:dyDescent="0.3">
      <c r="A10" s="47" t="s">
        <v>46</v>
      </c>
      <c r="B10" s="52">
        <f>'Data for Bar Graph (# days)'!D11/365.25</f>
        <v>26.069815195071868</v>
      </c>
      <c r="C10" s="61"/>
      <c r="D10" s="61"/>
      <c r="E10" s="61"/>
      <c r="F10" s="61"/>
      <c r="G10" s="61"/>
      <c r="H10" s="61"/>
      <c r="I10" s="61"/>
      <c r="J10" s="60">
        <f>'Data for Bar Graph (# days)'!V11/365.25</f>
        <v>2.9979466119096507</v>
      </c>
      <c r="K10" s="60">
        <f>'Data for Bar Graph (# days)'!V13/365.25</f>
        <v>0.50376454483230659</v>
      </c>
      <c r="L10" s="60"/>
      <c r="M10" s="67"/>
    </row>
    <row r="11" spans="1:28" x14ac:dyDescent="0.3">
      <c r="A11" s="47" t="s">
        <v>47</v>
      </c>
      <c r="B11" s="52">
        <f>'Data for Bar Graph (# days)'!D12/365.25</f>
        <v>29.067761806981519</v>
      </c>
      <c r="C11" s="61"/>
      <c r="D11" s="61"/>
      <c r="E11" s="61"/>
      <c r="F11" s="61"/>
      <c r="G11" s="61"/>
      <c r="H11" s="61"/>
      <c r="I11" s="61"/>
      <c r="J11" s="60">
        <f>'Data for Bar Graph (# days)'!V12/365.25</f>
        <v>0.50102669404517453</v>
      </c>
      <c r="K11" s="60"/>
      <c r="L11" s="60"/>
      <c r="M11" s="67"/>
    </row>
    <row r="12" spans="1:28" x14ac:dyDescent="0.3">
      <c r="A12" s="47" t="s">
        <v>47</v>
      </c>
      <c r="B12" s="52">
        <f>'Data for Bar Graph (# days)'!D13/365.25</f>
        <v>30.431211498973305</v>
      </c>
      <c r="C12" s="61"/>
      <c r="D12" s="61"/>
      <c r="E12" s="61"/>
      <c r="F12" s="61"/>
      <c r="G12" s="61"/>
      <c r="H12" s="61"/>
      <c r="I12" s="61"/>
      <c r="J12" s="60">
        <f>'Data for Bar Graph (# days)'!V13/365.25</f>
        <v>0.50376454483230659</v>
      </c>
      <c r="K12" s="60"/>
      <c r="L12" s="60"/>
      <c r="M12" s="67"/>
    </row>
  </sheetData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8BA579500E0408E7817D3257F2C67" ma:contentTypeVersion="5" ma:contentTypeDescription="Create a new document." ma:contentTypeScope="" ma:versionID="e56f35ac8d2fff1c19a6f7da07ce38b2">
  <xsd:schema xmlns:xsd="http://www.w3.org/2001/XMLSchema" xmlns:xs="http://www.w3.org/2001/XMLSchema" xmlns:p="http://schemas.microsoft.com/office/2006/metadata/properties" xmlns:ns2="911a242a-b86b-4d84-b653-fe89a0c00260" xmlns:ns3="0f237262-9dbc-4cdd-8adf-cd692af5474e" targetNamespace="http://schemas.microsoft.com/office/2006/metadata/properties" ma:root="true" ma:fieldsID="833f161edb6f61ba768cee7993755890" ns2:_="" ns3:_="">
    <xsd:import namespace="911a242a-b86b-4d84-b653-fe89a0c00260"/>
    <xsd:import namespace="0f237262-9dbc-4cdd-8adf-cd692af54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1a242a-b86b-4d84-b653-fe89a0c002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37262-9dbc-4cdd-8adf-cd692af547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D44154-6D06-4069-80A8-3FC6004DDD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77C7CBD-C99C-42FB-AC58-7345B13F9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1a242a-b86b-4d84-b653-fe89a0c00260"/>
    <ds:schemaRef ds:uri="0f237262-9dbc-4cdd-8adf-cd692af54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B4F45D-1D8C-4FFC-ADFD-7DA463697B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Bar Graph (# days)</vt:lpstr>
      <vt:lpstr>Bar Graph (# years)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Reinbold, Patric</dc:creator>
  <cp:keywords/>
  <dc:description/>
  <cp:lastModifiedBy>Arguello, Michael</cp:lastModifiedBy>
  <cp:revision/>
  <dcterms:created xsi:type="dcterms:W3CDTF">2022-03-11T13:11:25Z</dcterms:created>
  <dcterms:modified xsi:type="dcterms:W3CDTF">2024-05-30T20:15:02Z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0x01010072E8BA579500E0408E7817D3257F2C67</vt:lpwstr>
  </property>
</Properties>
</file>